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78259e1f9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b5204c327d9f4b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00;[Red](#,##0.0000);0"/>
    <x:numFmt numFmtId="201" formatCode="$#,##0.000000;[Red]($#,##0.000000);$0"/>
    <x:numFmt numFmtId="202" formatCode="#,##0.000000;[Red](#,##0.000000);0"/>
    <x:numFmt numFmtId="203" formatCode="0.00%;[Red](0.00%);0%"/>
  </x:numFmts>
  <x:fonts count="5">
    <x:font>
      <x:sz val="11"/>
      <x:name val="Carlito"/>
    </x:font>
    <x:font>
      <x:sz val="11"/>
      <x:color rgb="FF172D43"/>
      <x:name val="Arial"/>
    </x:font>
    <x:font>
      <x:b/>
      <x:sz val="16"/>
      <x:color rgb="FFFFFFFF"/>
      <x:name val="Arial"/>
    </x:font>
    <x:font>
      <x:i/>
      <x:sz val="10"/>
      <x:color rgb="FF475569"/>
      <x:name val="Arial"/>
    </x:font>
    <x:font>
      <x:sz val="11"/>
      <x:color rgb="FF1557A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D43"/>
      </x:patternFill>
    </x:fill>
    <x:fill>
      <x:patternFill patternType="solid">
        <x:fgColor rgb="FFE0F1F0"/>
      </x:patternFill>
    </x:fill>
    <x:fill>
      <x:patternFill patternType="solid">
        <x:fgColor rgb="FFEDF5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2" fontId="1" fillId="3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6c1d2c5ea4f78" /><Relationship Type="http://schemas.openxmlformats.org/officeDocument/2006/relationships/theme" Target="/xl/theme/theme1.xml" Id="Rc39df4318cfc4c78" /><Relationship Type="http://schemas.openxmlformats.org/officeDocument/2006/relationships/sharedStrings" Target="/xl/sharedStrings.xml" Id="R543ba4f1a28c41ca" /><Relationship Type="http://schemas.openxmlformats.org/officeDocument/2006/relationships/worksheet" Target="/xl/worksheets/sheet1.xml" Id="Rb5204c327d9f4b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3" hidden="0" customWidth="1"/>
    <x:col min="2" max="2" width="17" hidden="0" customWidth="1"/>
    <x:col min="3" max="3" width="35" hidden="0" customWidth="1"/>
    <x:col min="4" max="4" width="3" hidden="0" customWidth="1"/>
    <x:col min="5" max="5" width="3" hidden="0" customWidth="1"/>
    <x:col min="6" max="6" width="57" hidden="0" customWidth="1"/>
    <x:col min="7" max="7" width="29" hidden="0" customWidth="1"/>
    <x:col min="8" max="8" width="3" hidden="0" customWidth="1"/>
  </x:cols>
  <x:sheetData>
    <x:row r="1" ht="26" customHeight="1">
      <x:c r="A1" s="3" t="str">
        <x:v>Vending Pricing Calculator</x:v>
      </x:c>
      <x:c r="B1" s="3"/>
      <x:c r="C1" s="3"/>
      <x:c r="D1" s="3"/>
      <x:c r="E1" s="3"/>
      <x:c r="F1" s="3"/>
      <x:c r="G1" s="3"/>
      <x:c r="H1" s="3"/>
    </x:row>
    <x:row r="2" ht="26" customHeight="1">
      <x:c r="A2" s="4" t="str">
        <x:v>USA | USD | en-US | v1 | October 20, 2026 | Blue cells are editable illustrative assumptions.</x:v>
      </x:c>
      <x:c r="B2" s="4"/>
      <x:c r="C2" s="4"/>
      <x:c r="D2" s="4"/>
      <x:c r="E2" s="4"/>
      <x:c r="F2" s="4"/>
      <x:c r="G2" s="4"/>
      <x:c r="H2" s="4"/>
    </x:row>
    <x:row r="3" ht="26" customHeight="1">
      <x:c r="A3" s="4" t="str">
        <x:v>Format codes: 1 packaged item; 2 coffee cup (selected fl oz); 3 dispensed US gallon. The six tools are separate, not a linked forecast.</x:v>
      </x:c>
      <x:c r="B3" s="4"/>
      <x:c r="C3" s="4"/>
      <x:c r="D3" s="4"/>
      <x:c r="E3" s="4"/>
      <x:c r="F3" s="4"/>
      <x:c r="G3" s="4"/>
      <x:c r="H3" s="4"/>
    </x:row>
    <x:row r="4" ht="26" customHeight="1">
      <x:c r="A4" s="4" t="str">
        <x:v>Operating periods use entered days. Prices exclude collected sales tax. Profit excludes depreciation, financing, income tax and distributions.</x:v>
      </x:c>
      <x:c r="B4" s="4"/>
      <x:c r="C4" s="4"/>
      <x:c r="D4" s="4"/>
      <x:c r="E4" s="4"/>
      <x:c r="F4" s="4"/>
      <x:c r="G4" s="4"/>
      <x:c r="H4" s="4"/>
    </x:row>
    <x:row r="5">
      <x:c r="A5" s="1" t="str">
        <x:v>Inputs: use actual quotes, service logs and machine capacities.</x:v>
      </x:c>
      <x:c r="B5" s="1"/>
      <x:c r="C5" s="1"/>
      <x:c r="D5" s="1"/>
      <x:c r="E5" s="1"/>
      <x:c r="F5" s="1" t="str">
        <x:v>Input status</x:v>
      </x:c>
      <x:c r="G5" s="1" t="str">
        <x:f>IF(AND(AND(ISNUMBER(B8),B8&gt;=1,B8&lt;=3,MOD(B8,1)=0),IF(OR(B8=1),AND(ISNUMBER(B9),B9&gt;=0,B9&lt;=1000000),TRUE),IF(OR(B8=1),AND(ISNUMBER(B10),B10&gt;=0.000001,B10&lt;=100),TRUE),IF(OR(B8=2),AND(ISNUMBER(B11),B11&gt;=0.01,B11&lt;=128),TRUE),IF(OR(B8=2),AND(ISNUMBER(B12),B12&gt;=0.000001,B12&lt;=1000),TRUE),IF(OR(B8=2),AND(ISNUMBER(B13),B13&gt;=0,B13&lt;=10000),TRUE),IF(OR(B8=2),AND(ISNUMBER(B14),B14&gt;=0,B14&lt;=1000),TRUE),IF(OR(B8=2),AND(ISNUMBER(B15),B15&gt;=0,B15&lt;=10000),TRUE),IF(OR(B8=2),AND(ISNUMBER(B16),B16&gt;=0.000001,B16&lt;=100),TRUE),IF(OR(B8=2),AND(ISNUMBER(B17),B17&gt;=0,B17&lt;=1000),TRUE),IF(OR(B8=2),AND(ISNUMBER(B18),B18&gt;=0,B18&lt;=1000),TRUE),IF(OR(B8=3),AND(ISNUMBER(B19),B19&gt;=0,B19&lt;=1000),TRUE),IF(OR(B8=3),AND(ISNUMBER(B20),B20&gt;=0.000001,B20&lt;=100),TRUE),IF(OR(B8=3),AND(ISNUMBER(B21),B21&gt;=0,B21&lt;=1000),TRUE),IF(OR(B8=2,B8=3),AND(ISNUMBER(B22),B22&gt;=0,B22&lt;=1000),TRUE),AND(ISNUMBER(B23),B23&gt;=0,B23&lt;=100),AND(ISNUMBER(B24),B24&gt;=0,B24&lt;=100),AND(ISNUMBER(B25),B25&gt;=0,B25&lt;=100),AND(ISNUMBER(B26),B26&gt;=0,B26&lt;=1000000000),AND(ISNUMBER(B27),B27&gt;=1,B27&lt;=1000),AND(ISNUMBER(B28),B28&gt;=-1000000,B28&lt;=1000000),AND(ISNUMBER(B29),B29&gt;=0.000001,B29&lt;=1000)),"Valid inputs","Invalid inputs")</x:f>
        <x:v>Valid inputs</x:v>
      </x:c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 t="str">
        <x:v>Editable input</x:v>
      </x:c>
      <x:c r="B7" s="1" t="str">
        <x:v>Value</x:v>
      </x:c>
      <x:c r="C7" s="1" t="str">
        <x:v>Allowed range / unit note</x:v>
      </x:c>
      <x:c r="D7" s="1"/>
      <x:c r="E7" s="1"/>
      <x:c r="F7" s="1" t="str">
        <x:v>Primary results</x:v>
      </x:c>
      <x:c r="G7" s="1" t="str">
        <x:v>Value</x:v>
      </x:c>
      <x:c r="H7" s="1"/>
    </x:row>
    <x:row r="8" ht="36" customHeight="1">
      <x:c r="A8" s="5" t="str">
        <x:v>Operating format</x:v>
      </x:c>
      <x:c r="B8" s="9" t="n">
        <x:v>1</x:v>
      </x:c>
      <x:c r="C8" s="5" t="str">
        <x:v>Whole; 1 to 3</x:v>
      </x:c>
      <x:c r="D8" s="1"/>
      <x:c r="E8" s="1"/>
      <x:c r="F8" s="6" t="str">
        <x:v>Price rounded upward</x:v>
      </x:c>
      <x:c r="G8" s="14" t="n">
        <x:f>G26</x:f>
        <x:v>1.9500000000000002</x:v>
      </x:c>
      <x:c r="H8" s="1"/>
    </x:row>
    <x:row r="9" ht="36" customHeight="1">
      <x:c r="A9" s="5" t="str">
        <x:v>Landed purchase cost per packaged item (USD)</x:v>
      </x:c>
      <x:c r="B9" s="9" t="n">
        <x:v>0.8</x:v>
      </x:c>
      <x:c r="C9" s="5" t="str">
        <x:v>0 to 1000000; format 1</x:v>
      </x:c>
      <x:c r="D9" s="1"/>
      <x:c r="E9" s="1"/>
      <x:c r="F9" s="6" t="str">
        <x:v>Unrounded required price</x:v>
      </x:c>
      <x:c r="G9" s="14" t="n">
        <x:f>G25</x:f>
        <x:v>1.9181809710185445</x:v>
      </x:c>
      <x:c r="H9" s="1"/>
    </x:row>
    <x:row r="10" ht="36" customHeight="1">
      <x:c r="A10" s="5" t="str">
        <x:v>Saleable yield after spoilage / writeoffs (%)</x:v>
      </x:c>
      <x:c r="B10" s="9" t="n">
        <x:v>98</x:v>
      </x:c>
      <x:c r="C10" s="5" t="str">
        <x:v>0.000001 to 100; format 1</x:v>
      </x:c>
      <x:c r="D10" s="1"/>
      <x:c r="E10" s="1"/>
      <x:c r="F10" s="6" t="str">
        <x:v>Contribution at rounded price</x:v>
      </x:c>
      <x:c r="G10" s="14" t="n">
        <x:f>G27</x:f>
        <x:v>0.8278734693877552</x:v>
      </x:c>
      <x:c r="H10" s="1"/>
    </x:row>
    <x:row r="11" ht="36" customHeight="1">
      <x:c r="A11" s="5" t="str">
        <x:v>Coffee serving (US fl oz)</x:v>
      </x:c>
      <x:c r="B11" s="9" t="n">
        <x:v>8</x:v>
      </x:c>
      <x:c r="C11" s="5" t="str">
        <x:v>0.01 to 128; format 2</x:v>
      </x:c>
      <x:c r="D11" s="1"/>
      <x:c r="E11" s="1"/>
      <x:c r="F11" s="6" t="str">
        <x:v>Pricing feasibility</x:v>
      </x:c>
      <x:c r="G11" s="13" t="str">
        <x:f>G24</x:f>
        <x:v>Price calculated</x:v>
      </x:c>
      <x:c r="H11" s="1"/>
    </x:row>
    <x:row r="12" ht="36" customHeight="1">
      <x:c r="A12" s="5" t="str">
        <x:v>Beans per cup (g)</x:v>
      </x:c>
      <x:c r="B12" s="9" t="n">
        <x:v>8</x:v>
      </x:c>
      <x:c r="C12" s="5" t="str">
        <x:v>0.000001 to 1000; format 2</x:v>
      </x:c>
      <x:c r="D12" s="1"/>
      <x:c r="E12" s="1"/>
      <x:c r="F12" s="5"/>
      <x:c r="G12" s="5"/>
      <x:c r="H12" s="1"/>
    </x:row>
    <x:row r="13" ht="36" customHeight="1">
      <x:c r="A13" s="5" t="str">
        <x:v>Beans landed cost (USD/kg)</x:v>
      </x:c>
      <x:c r="B13" s="9" t="n">
        <x:v>20</x:v>
      </x:c>
      <x:c r="C13" s="5" t="str">
        <x:v>0 to 10000; format 2</x:v>
      </x:c>
      <x:c r="D13" s="1"/>
      <x:c r="E13" s="1"/>
      <x:c r="F13" s="5"/>
      <x:c r="G13" s="5"/>
      <x:c r="H13" s="1"/>
    </x:row>
    <x:row r="14" ht="36" customHeight="1">
      <x:c r="A14" s="5" t="str">
        <x:v>Milk / recipe powder per cup (g; 0 for black coffee)</x:v>
      </x:c>
      <x:c r="B14" s="9" t="n">
        <x:v>5</x:v>
      </x:c>
      <x:c r="C14" s="5" t="str">
        <x:v>0 to 1000; format 2</x:v>
      </x:c>
      <x:c r="D14" s="1"/>
      <x:c r="E14" s="1"/>
      <x:c r="F14" s="5"/>
      <x:c r="G14" s="5"/>
      <x:c r="H14" s="1"/>
    </x:row>
    <x:row r="15" ht="36" customHeight="1">
      <x:c r="A15" s="5" t="str">
        <x:v>Powder landed cost (USD/kg)</x:v>
      </x:c>
      <x:c r="B15" s="9" t="n">
        <x:v>12</x:v>
      </x:c>
      <x:c r="C15" s="5" t="str">
        <x:v>0 to 10000; format 2</x:v>
      </x:c>
      <x:c r="D15" s="1"/>
      <x:c r="E15" s="1"/>
      <x:c r="F15" s="5"/>
      <x:c r="G15" s="5"/>
      <x:c r="H15" s="1"/>
    </x:row>
    <x:row r="16" ht="36" customHeight="1">
      <x:c r="A16" s="5" t="str">
        <x:v>Coffee ingredient yield (%)</x:v>
      </x:c>
      <x:c r="B16" s="9" t="n">
        <x:v>95</x:v>
      </x:c>
      <x:c r="C16" s="5" t="str">
        <x:v>0.000001 to 100; format 2</x:v>
      </x:c>
      <x:c r="D16" s="1"/>
      <x:c r="E16" s="1"/>
      <x:c r="F16" s="5" t="str">
        <x:v>Calculation ledger</x:v>
      </x:c>
      <x:c r="G16" s="5" t="str">
        <x:v>Value</x:v>
      </x:c>
      <x:c r="H16" s="1"/>
    </x:row>
    <x:row r="17" ht="36" customHeight="1">
      <x:c r="A17" s="5" t="str">
        <x:v>Coffee water cost (USD/L)</x:v>
      </x:c>
      <x:c r="B17" s="9" t="n">
        <x:v>0.004</x:v>
      </x:c>
      <x:c r="C17" s="5" t="str">
        <x:v>0 to 1000; format 2</x:v>
      </x:c>
      <x:c r="D17" s="1"/>
      <x:c r="E17" s="1"/>
      <x:c r="F17" s="5" t="str">
        <x:v>Packaged cost / dispensed item</x:v>
      </x:c>
      <x:c r="G17" s="10" t="n">
        <x:f>IF($G$5="Invalid inputs","Invalid inputs",IF(B8=1,B9/MAX(B10/100,0.000000000001),"Not selected"))</x:f>
        <x:v>0.8163265306122449</x:v>
      </x:c>
      <x:c r="H17" s="1"/>
    </x:row>
    <x:row r="18" ht="36" customHeight="1">
      <x:c r="A18" s="5" t="str">
        <x:v>Cup and lid cost per serving (USD)</x:v>
      </x:c>
      <x:c r="B18" s="9" t="n">
        <x:v>0.12</x:v>
      </x:c>
      <x:c r="C18" s="5" t="str">
        <x:v>0 to 1000; format 2</x:v>
      </x:c>
      <x:c r="D18" s="1"/>
      <x:c r="E18" s="1"/>
      <x:c r="F18" s="5" t="str">
        <x:v>Coffee serving (liters)</x:v>
      </x:c>
      <x:c r="G18" s="11" t="n">
        <x:f>IF($G$5="Invalid inputs","Invalid inputs",B11*0.0295735295625)</x:f>
        <x:v>0.2365882365</x:v>
      </x:c>
      <x:c r="H18" s="1"/>
    </x:row>
    <x:row r="19" ht="36" customHeight="1">
      <x:c r="A19" s="5" t="str">
        <x:v>Feedwater and sewer cost (USD / feed gallon)</x:v>
      </x:c>
      <x:c r="B19" s="9" t="n">
        <x:v>0.01</x:v>
      </x:c>
      <x:c r="C19" s="5" t="str">
        <x:v>0 to 1000; format 3</x:v>
      </x:c>
      <x:c r="D19" s="1"/>
      <x:c r="E19" s="1"/>
      <x:c r="F19" s="5" t="str">
        <x:v>Coffee ingredients / cup</x:v>
      </x:c>
      <x:c r="G19" s="10" t="str">
        <x:f>IF($G$5="Invalid inputs","Invalid inputs",IF(B8=2,(B12*B13/1000+B14*B15/1000+G18*B17)/MAX(B16/100,0.000000000001),"Not selected"))</x:f>
        <x:v>Not selected</x:v>
      </x:c>
      <x:c r="H19" s="1"/>
    </x:row>
    <x:row r="20" ht="36" customHeight="1">
      <x:c r="A20" s="5" t="str">
        <x:v>Saleable water recovery (%)</x:v>
      </x:c>
      <x:c r="B20" s="9" t="n">
        <x:v>50</x:v>
      </x:c>
      <x:c r="C20" s="5" t="str">
        <x:v>0.000001 to 100; format 3</x:v>
      </x:c>
      <x:c r="D20" s="1"/>
      <x:c r="E20" s="1"/>
      <x:c r="F20" s="5" t="str">
        <x:v>Coffee consumed cost / cup</x:v>
      </x:c>
      <x:c r="G20" s="10" t="str">
        <x:f>IF($G$5="Invalid inputs","Invalid inputs",IF(B8=2,G19+B18+B22,"Not selected"))</x:f>
        <x:v>Not selected</x:v>
      </x:c>
      <x:c r="H20" s="1"/>
    </x:row>
    <x:row r="21" ht="36" customHeight="1">
      <x:c r="A21" s="5" t="str">
        <x:v>Filter media consumed (USD / dispensed gallon)</x:v>
      </x:c>
      <x:c r="B21" s="9" t="n">
        <x:v>0.03</x:v>
      </x:c>
      <x:c r="C21" s="5" t="str">
        <x:v>0 to 1000; format 3</x:v>
      </x:c>
      <x:c r="D21" s="1"/>
      <x:c r="E21" s="1"/>
      <x:c r="F21" s="5" t="str">
        <x:v>Water consumed cost / US gallon</x:v>
      </x:c>
      <x:c r="G21" s="10" t="str">
        <x:f>IF($G$5="Invalid inputs","Invalid inputs",IF(B8=3,B19/MAX(B20/100,0.000000000001)+B21+B22,"Not selected"))</x:f>
        <x:v>Not selected</x:v>
      </x:c>
      <x:c r="H21" s="1"/>
    </x:row>
    <x:row r="22" ht="36" customHeight="1">
      <x:c r="A22" s="5" t="str">
        <x:v>Electricity per cup / dispensed gallon (USD)</x:v>
      </x:c>
      <x:c r="B22" s="9" t="n">
        <x:v>0.015</x:v>
      </x:c>
      <x:c r="C22" s="5" t="str">
        <x:v>0 to 1000; format 2/3</x:v>
      </x:c>
      <x:c r="D22" s="1"/>
      <x:c r="E22" s="1"/>
      <x:c r="F22" s="5" t="str">
        <x:v>Consumed cost per dispensed unit</x:v>
      </x:c>
      <x:c r="G22" s="10" t="n">
        <x:f>IF($G$5="Invalid inputs","Invalid inputs",IF(B8=1,G17,IF(B8=2,G20,G21)))</x:f>
        <x:v>0.8163265306122449</x:v>
      </x:c>
      <x:c r="H22" s="1"/>
    </x:row>
    <x:row r="23" ht="36" customHeight="1">
      <x:c r="A23" s="5" t="str">
        <x:v>Location commission (% of net sales)</x:v>
      </x:c>
      <x:c r="B23" s="9" t="n">
        <x:v>10</x:v>
      </x:c>
      <x:c r="C23" s="5" t="str">
        <x:v>0 to 100</x:v>
      </x:c>
      <x:c r="D23" s="1"/>
      <x:c r="E23" s="1"/>
      <x:c r="F23" s="5" t="str">
        <x:v>Retained price share</x:v>
      </x:c>
      <x:c r="G23" s="12" t="n">
        <x:f>IF($G$5="Invalid inputs","Invalid inputs",1-B23/100-B24/100*B25/100)</x:f>
        <x:v>0.876</x:v>
      </x:c>
      <x:c r="H23" s="1"/>
    </x:row>
    <x:row r="24" ht="36" customHeight="1">
      <x:c r="A24" s="5" t="str">
        <x:v>Card share of sales and items (%)</x:v>
      </x:c>
      <x:c r="B24" s="9" t="n">
        <x:v>80</x:v>
      </x:c>
      <x:c r="C24" s="5" t="str">
        <x:v>0 to 100</x:v>
      </x:c>
      <x:c r="D24" s="1"/>
      <x:c r="E24" s="1"/>
      <x:c r="F24" s="5" t="str">
        <x:v>Pricing feasibility</x:v>
      </x:c>
      <x:c r="G24" s="11" t="str">
        <x:f>IF($G$5="Invalid inputs","Invalid inputs",IF(G23&lt;=0,"No finite price","Price calculated"))</x:f>
        <x:v>Price calculated</x:v>
      </x:c>
      <x:c r="H24" s="1"/>
    </x:row>
    <x:row r="25" ht="36" customHeight="1">
      <x:c r="A25" s="5" t="str">
        <x:v>Card processing (% of card net sales)</x:v>
      </x:c>
      <x:c r="B25" s="9" t="n">
        <x:v>3</x:v>
      </x:c>
      <x:c r="C25" s="5" t="str">
        <x:v>0 to 100</x:v>
      </x:c>
      <x:c r="D25" s="1"/>
      <x:c r="E25" s="1"/>
      <x:c r="F25" s="5" t="str">
        <x:v>Unrounded required price</x:v>
      </x:c>
      <x:c r="G25" s="10" t="n">
        <x:f>IF($G$5="Invalid inputs","Invalid inputs",IF(G23&lt;=0,"No finite price",(G22+B28+B24/100*B26/B27)/G23))</x:f>
        <x:v>1.9181809710185445</x:v>
      </x:c>
      <x:c r="H25" s="1"/>
    </x:row>
    <x:row r="26" ht="36" customHeight="1">
      <x:c r="A26" s="5" t="str">
        <x:v>Processing fee per card transaction (USD)</x:v>
      </x:c>
      <x:c r="B26" s="9" t="n">
        <x:v>0.1</x:v>
      </x:c>
      <x:c r="C26" s="5" t="str">
        <x:v>0 to 1000000000</x:v>
      </x:c>
      <x:c r="D26" s="1"/>
      <x:c r="E26" s="1"/>
      <x:c r="F26" s="5" t="str">
        <x:v>Price rounded upward</x:v>
      </x:c>
      <x:c r="G26" s="10" t="n">
        <x:f>IF($G$5="Invalid inputs","Invalid inputs",IF(G23&lt;=0,"No finite price",ROUNDUP(MAX(0,G25)/B29,0)*B29))</x:f>
        <x:v>1.9500000000000002</x:v>
      </x:c>
      <x:c r="H26" s="1"/>
    </x:row>
    <x:row r="27" ht="36" customHeight="1">
      <x:c r="A27" s="5" t="str">
        <x:v>Items / cups / gallons per card transaction</x:v>
      </x:c>
      <x:c r="B27" s="9" t="n">
        <x:v>1.25</x:v>
      </x:c>
      <x:c r="C27" s="5" t="str">
        <x:v>1 to 1000</x:v>
      </x:c>
      <x:c r="D27" s="1"/>
      <x:c r="E27" s="1"/>
      <x:c r="F27" s="5" t="str">
        <x:v>Contribution at rounded price</x:v>
      </x:c>
      <x:c r="G27" s="10" t="n">
        <x:f>IF($G$5="Invalid inputs","Invalid inputs",IF(G23&lt;=0,"Undefined",G26*G23-G22-B24/100*B26/B27))</x:f>
        <x:v>0.8278734693877552</x:v>
      </x:c>
      <x:c r="H27" s="1"/>
    </x:row>
    <x:row r="28" ht="36" customHeight="1">
      <x:c r="A28" s="5" t="str">
        <x:v>Target contribution per dispensed unit (USD)</x:v>
      </x:c>
      <x:c r="B28" s="9" t="n">
        <x:v>0.8</x:v>
      </x:c>
      <x:c r="C28" s="5" t="str">
        <x:v>-1000000 to 1000000</x:v>
      </x:c>
      <x:c r="D28" s="1"/>
      <x:c r="E28" s="1"/>
      <x:c r="F28" s="1"/>
      <x:c r="G28" s="1"/>
      <x:c r="H28" s="1"/>
    </x:row>
    <x:row r="29" ht="36" customHeight="1">
      <x:c r="A29" s="5" t="str">
        <x:v>Upward price increment (USD)</x:v>
      </x:c>
      <x:c r="B29" s="9" t="n">
        <x:v>0.05</x:v>
      </x:c>
      <x:c r="C29" s="5" t="str">
        <x:v>0.000001 to 1000</x:v>
      </x:c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</x:sheetData>
  <x:mergeCells>
    <x:mergeCell ref="A1:H1"/>
    <x:mergeCell ref="A2:H2"/>
    <x:mergeCell ref="A3:H3"/>
    <x:mergeCell ref="A4:H4"/>
    <x:mergeCell ref="A5:D5"/>
  </x:mergeCells>
  <x:dataValidations count="22">
    <x:dataValidation type="whole" operator="between" sqref="B8">
      <x:formula1>1</x:formula1>
      <x:formula2>3</x:formula2>
    </x:dataValidation>
    <x:dataValidation type="decimal" operator="between" sqref="B9">
      <x:formula1>0</x:formula1>
      <x:formula2>1000000</x:formula2>
    </x:dataValidation>
    <x:dataValidation type="decimal" operator="between" sqref="B10">
      <x:formula1>0.000001</x:formula1>
      <x:formula2>100</x:formula2>
    </x:dataValidation>
    <x:dataValidation type="decimal" operator="between" sqref="B11">
      <x:formula1>0.01</x:formula1>
      <x:formula2>128</x:formula2>
    </x:dataValidation>
    <x:dataValidation type="decimal" operator="between" sqref="B12">
      <x:formula1>0.000001</x:formula1>
      <x:formula2>1000</x:formula2>
    </x:dataValidation>
    <x:dataValidation type="decimal" operator="between" sqref="B13">
      <x:formula1>0</x:formula1>
      <x:formula2>10000</x:formula2>
    </x:dataValidation>
    <x:dataValidation type="decimal" operator="between" sqref="B14">
      <x:formula1>0</x:formula1>
      <x:formula2>1000</x:formula2>
    </x:dataValidation>
    <x:dataValidation type="decimal" operator="between" sqref="B15">
      <x:formula1>0</x:formula1>
      <x:formula2>10000</x:formula2>
    </x:dataValidation>
    <x:dataValidation type="decimal" operator="between" sqref="B16">
      <x:formula1>0.000001</x:formula1>
      <x:formula2>100</x:formula2>
    </x:dataValidation>
    <x:dataValidation type="decimal" operator="between" sqref="B17">
      <x:formula1>0</x:formula1>
      <x:formula2>1000</x:formula2>
    </x:dataValidation>
    <x:dataValidation type="decimal" operator="between" sqref="B18">
      <x:formula1>0</x:formula1>
      <x:formula2>1000</x:formula2>
    </x:dataValidation>
    <x:dataValidation type="decimal" operator="between" sqref="B19">
      <x:formula1>0</x:formula1>
      <x:formula2>1000</x:formula2>
    </x:dataValidation>
    <x:dataValidation type="decimal" operator="between" sqref="B20">
      <x:formula1>0.000001</x:formula1>
      <x:formula2>100</x:formula2>
    </x:dataValidation>
    <x:dataValidation type="decimal" operator="between" sqref="B21">
      <x:formula1>0</x:formula1>
      <x:formula2>1000</x:formula2>
    </x:dataValidation>
    <x:dataValidation type="decimal" operator="between" sqref="B22">
      <x:formula1>0</x:formula1>
      <x:formula2>1000</x:formula2>
    </x:dataValidation>
    <x:dataValidation type="decimal" operator="between" sqref="B23">
      <x:formula1>0</x:formula1>
      <x:formula2>100</x:formula2>
    </x:dataValidation>
    <x:dataValidation type="decimal" operator="between" sqref="B24">
      <x:formula1>0</x:formula1>
      <x:formula2>100</x:formula2>
    </x:dataValidation>
    <x:dataValidation type="decimal" operator="between" sqref="B25">
      <x:formula1>0</x:formula1>
      <x:formula2>100</x:formula2>
    </x:dataValidation>
    <x:dataValidation type="decimal" operator="between" sqref="B26">
      <x:formula1>0</x:formula1>
      <x:formula2>1000000000</x:formula2>
    </x:dataValidation>
    <x:dataValidation type="decimal" operator="between" sqref="B27">
      <x:formula1>1</x:formula1>
      <x:formula2>1000</x:formula2>
    </x:dataValidation>
    <x:dataValidation type="decimal" operator="between" sqref="B28">
      <x:formula1>-1000000</x:formula1>
      <x:formula2>1000000</x:formula2>
    </x:dataValidation>
    <x:dataValidation type="decimal" operator="between" sqref="B29">
      <x:formula1>0.000001</x:formula1>
      <x:formula2>1000</x:formula2>
    </x:dataValidation>
  </x:dataValidations>
  <x:pageMargins left="0.7" right="0.7" top="0.75" bottom="0.75" header="0.3" footer="0.3"/>
</x:worksheet>
</file>