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67f62e537141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alculator" sheetId="1" r:id="R155ffd8a7be748d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.0000;[Red](#,##0.0000);0"/>
    <x:numFmt numFmtId="201" formatCode="#,##0.000000;[Red](#,##0.000000);0"/>
    <x:numFmt numFmtId="202" formatCode="$#,##0.000000;[Red]($#,##0.000000);$0"/>
  </x:numFmts>
  <x:fonts count="5">
    <x:font>
      <x:sz val="11"/>
      <x:name val="Carlito"/>
    </x:font>
    <x:font>
      <x:sz val="11"/>
      <x:color rgb="FF172D43"/>
      <x:name val="Arial"/>
    </x:font>
    <x:font>
      <x:b/>
      <x:sz val="16"/>
      <x:color rgb="FFFFFFFF"/>
      <x:name val="Arial"/>
    </x:font>
    <x:font>
      <x:i/>
      <x:sz val="10"/>
      <x:color rgb="FF475569"/>
      <x:name val="Arial"/>
    </x:font>
    <x:font>
      <x:sz val="11"/>
      <x:color rgb="FF1557A5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72D43"/>
      </x:patternFill>
    </x:fill>
    <x:fill>
      <x:patternFill patternType="solid">
        <x:fgColor rgb="FFE0F1F0"/>
      </x:patternFill>
    </x:fill>
    <x:fill>
      <x:patternFill patternType="solid">
        <x:fgColor rgb="FFEDF5FC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2" fillId="2" borderId="0" xfId="0" applyNumberFormat="1" applyFont="1" applyFill="1" applyBorder="1"/>
    <x:xf numFmtId="0" fontId="3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 applyAlignment="1">
      <x:alignment wrapText="1"/>
    </x:xf>
    <x:xf numFmtId="0" fontId="4" fillId="4" borderId="0" xfId="0" applyNumberFormat="1" applyFont="1" applyFill="1" applyBorder="1" applyAlignment="1">
      <x:alignment wrapText="1"/>
    </x:xf>
    <x:xf numFmtId="200" fontId="4" fillId="4" borderId="0" xfId="0" applyNumberFormat="1" applyFont="1" applyFill="1" applyBorder="1" applyAlignment="1">
      <x:alignment wrapText="1"/>
    </x:xf>
    <x:xf numFmtId="201" fontId="1" fillId="0" borderId="0" xfId="0" applyNumberFormat="1" applyFont="1" applyFill="1" applyBorder="1" applyAlignment="1">
      <x:alignment wrapText="1"/>
    </x:xf>
    <x:xf numFmtId="202" fontId="1" fillId="0" borderId="0" xfId="0" applyNumberFormat="1" applyFont="1" applyFill="1" applyBorder="1" applyAlignment="1">
      <x:alignment wrapText="1"/>
    </x:xf>
    <x:xf numFmtId="201" fontId="1" fillId="3" borderId="0" xfId="0" applyNumberFormat="1" applyFont="1" applyFill="1" applyBorder="1" applyAlignment="1">
      <x:alignment wrapText="1"/>
    </x:xf>
    <x:xf numFmtId="202" fontId="1" fillId="3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2806efb5664e02" /><Relationship Type="http://schemas.openxmlformats.org/officeDocument/2006/relationships/theme" Target="/xl/theme/theme1.xml" Id="R32f8a57861524fb2" /><Relationship Type="http://schemas.openxmlformats.org/officeDocument/2006/relationships/sharedStrings" Target="/xl/sharedStrings.xml" Id="R106b622ea48148e4" /><Relationship Type="http://schemas.openxmlformats.org/officeDocument/2006/relationships/worksheet" Target="/xl/worksheets/sheet1.xml" Id="R155ffd8a7be748d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53" hidden="0" customWidth="1"/>
    <x:col min="2" max="2" width="17" hidden="0" customWidth="1"/>
    <x:col min="3" max="3" width="35" hidden="0" customWidth="1"/>
    <x:col min="4" max="4" width="3" hidden="0" customWidth="1"/>
    <x:col min="5" max="5" width="3" hidden="0" customWidth="1"/>
    <x:col min="6" max="6" width="57" hidden="0" customWidth="1"/>
    <x:col min="7" max="7" width="29" hidden="0" customWidth="1"/>
    <x:col min="8" max="8" width="3" hidden="0" customWidth="1"/>
  </x:cols>
  <x:sheetData>
    <x:row r="1" ht="26" customHeight="1">
      <x:c r="A1" s="3" t="str">
        <x:v>Product and Slot Mix Calculator</x:v>
      </x:c>
      <x:c r="B1" s="3"/>
      <x:c r="C1" s="3"/>
      <x:c r="D1" s="3"/>
      <x:c r="E1" s="3"/>
      <x:c r="F1" s="3"/>
      <x:c r="G1" s="3"/>
      <x:c r="H1" s="3"/>
    </x:row>
    <x:row r="2" ht="26" customHeight="1">
      <x:c r="A2" s="4" t="str">
        <x:v>USA | USD | en-US | v1 | October 20, 2026 | Blue cells are editable illustrative assumptions.</x:v>
      </x:c>
      <x:c r="B2" s="4"/>
      <x:c r="C2" s="4"/>
      <x:c r="D2" s="4"/>
      <x:c r="E2" s="4"/>
      <x:c r="F2" s="4"/>
      <x:c r="G2" s="4"/>
      <x:c r="H2" s="4"/>
    </x:row>
    <x:row r="3" ht="26" customHeight="1">
      <x:c r="A3" s="4" t="str">
        <x:v>Format codes: 1 packaged item; 2 coffee cup (selected fl oz); 3 dispensed US gallon. The six tools are separate, not a linked forecast.</x:v>
      </x:c>
      <x:c r="B3" s="4"/>
      <x:c r="C3" s="4"/>
      <x:c r="D3" s="4"/>
      <x:c r="E3" s="4"/>
      <x:c r="F3" s="4"/>
      <x:c r="G3" s="4"/>
      <x:c r="H3" s="4"/>
    </x:row>
    <x:row r="4" ht="26" customHeight="1">
      <x:c r="A4" s="4" t="str">
        <x:v>Operating periods use entered days. Prices exclude collected sales tax. Profit excludes depreciation, financing, income tax and distributions.</x:v>
      </x:c>
      <x:c r="B4" s="4"/>
      <x:c r="C4" s="4"/>
      <x:c r="D4" s="4"/>
      <x:c r="E4" s="4"/>
      <x:c r="F4" s="4"/>
      <x:c r="G4" s="4"/>
      <x:c r="H4" s="4"/>
    </x:row>
    <x:row r="5">
      <x:c r="A5" s="1" t="str">
        <x:v>Inputs: use actual quotes, service logs and machine capacities.</x:v>
      </x:c>
      <x:c r="B5" s="1"/>
      <x:c r="C5" s="1"/>
      <x:c r="D5" s="1"/>
      <x:c r="E5" s="1"/>
      <x:c r="F5" s="1" t="str">
        <x:v>Input status</x:v>
      </x:c>
      <x:c r="G5" s="1" t="str">
        <x:f>IF(AND(AND(ISNUMBER(B8),B8&gt;=1,B8&lt;=366,MOD(B8,1)=0),AND(ISNUMBER(B9),B9&gt;=1,B9&lt;=10000,MOD(B9,1)=0),AND(ISNUMBER(B10),B10&gt;=0,B10&lt;=100),AND(ISNUMBER(B11),B11&gt;=0,B11&lt;=100),AND(ISNUMBER(B12),B12&gt;=0,B12&lt;=100),AND(ISNUMBER(B13),B13&gt;=0,B13&lt;=100),AND(ISNUMBER(B14),B14&gt;=0,B14&lt;=1000000000),AND(ISNUMBER(B15),B15&gt;=1,B15&lt;=1000),AND(ISNUMBER(B16),B16&gt;=0,B16&lt;=366,MOD(B16,1)=0),AND(ISNUMBER(B17),B17&gt;=0,B17&lt;=1000000000),AND(ISNUMBER(B18),B18&gt;=0,B18&lt;=1000000000),AND(ISNUMBER(B19),B19&gt;=0,B19&lt;=1000000000),AND(ISNUMBER(B20),B20&gt;=0,B20&lt;=1000000000),AND(ISNUMBER(B21),B21&gt;=0,B21&lt;=1000000000),AND(ISNUMBER(B22),B22&gt;=0,B22&lt;=1000000000),AND(ISNUMBER(B23),B23&gt;=0,B23&lt;=1000000000),AND(ISNUMBER(B24),B24&gt;=0,B24&lt;=1000000000),AND(ISNUMBER(B25),B25&gt;=0,B25&lt;=1000000000),AND(ISNUMBER(B26),B26&gt;=0,B26&lt;=10000,MOD(B26,1)=0),AND(ISNUMBER(B27),B27&gt;=0,B27&lt;=10000,MOD(B27,1)=0),AND(ISNUMBER(B28),B28&gt;=0,B28&lt;=1000000000),AND(ISNUMBER(B29),B29&gt;=0,B29&lt;=1000000000),AND(ISNUMBER(B30),B30&gt;=0,B30&lt;=1000000000),AND(ISNUMBER(B31),B31&gt;=0.000001,B31&lt;=100),AND(ISNUMBER(B32),B32&gt;=0,B32&lt;=10000,MOD(B32,1)=0),AND(ISNUMBER(B33),B33&gt;=0,B33&lt;=10000,MOD(B33,1)=0),AND(ISNUMBER(B34),B34&gt;=0,B34&lt;=1000000000),AND(ISNUMBER(B35),B35&gt;=0,B35&lt;=1000000000),AND(ISNUMBER(B36),B36&gt;=0,B36&lt;=1000000000),AND(ISNUMBER(B37),B37&gt;=0.000001,B37&lt;=100),AND(ISNUMBER(B38),B38&gt;=0,B38&lt;=10000,MOD(B38,1)=0),AND(ISNUMBER(B39),B39&gt;=0,B39&lt;=10000,MOD(B39,1)=0),AND(ISNUMBER(B40),B40&gt;=0,B40&lt;=1000000000),AND(ISNUMBER(B41),B41&gt;=0,B41&lt;=1000000000),AND(ISNUMBER(B42),B42&gt;=0,B42&lt;=1000000000),AND(ISNUMBER(B43),B43&gt;=0.000001,B43&lt;=100)),"Valid inputs","Invalid inputs")</x:f>
        <x:v>Valid inputs</x:v>
      </x:c>
      <x:c r="H5" s="1"/>
    </x:row>
    <x:row r="6">
      <x:c r="A6" s="1"/>
      <x:c r="B6" s="1"/>
      <x:c r="C6" s="1"/>
      <x:c r="D6" s="1"/>
      <x:c r="E6" s="1"/>
      <x:c r="F6" s="1"/>
      <x:c r="G6" s="1"/>
      <x:c r="H6" s="1"/>
    </x:row>
    <x:row r="7">
      <x:c r="A7" s="1" t="str">
        <x:v>Editable input</x:v>
      </x:c>
      <x:c r="B7" s="1" t="str">
        <x:v>Value</x:v>
      </x:c>
      <x:c r="C7" s="1" t="str">
        <x:v>Allowed range / unit note</x:v>
      </x:c>
      <x:c r="D7" s="1"/>
      <x:c r="E7" s="1"/>
      <x:c r="F7" s="1" t="str">
        <x:v>Primary results</x:v>
      </x:c>
      <x:c r="G7" s="1" t="str">
        <x:v>Value</x:v>
      </x:c>
      <x:c r="H7" s="1"/>
    </x:row>
    <x:row r="8" ht="36" customHeight="1">
      <x:c r="A8" s="5" t="str">
        <x:v>Planning period (days)</x:v>
      </x:c>
      <x:c r="B8" s="9" t="n">
        <x:v>28</x:v>
      </x:c>
      <x:c r="C8" s="5" t="str">
        <x:v>Whole; 1 to 366</x:v>
      </x:c>
      <x:c r="D8" s="1"/>
      <x:c r="E8" s="1"/>
      <x:c r="F8" s="6" t="str">
        <x:v>Total dispensed packaged items</x:v>
      </x:c>
      <x:c r="G8" s="12" t="n">
        <x:f>G40</x:f>
        <x:v>801.92</x:v>
      </x:c>
      <x:c r="H8" s="1"/>
    </x:row>
    <x:row r="9" ht="36" customHeight="1">
      <x:c r="A9" s="5" t="str">
        <x:v>Machines / locations in this identical cohort</x:v>
      </x:c>
      <x:c r="B9" s="9" t="n">
        <x:v>2</x:v>
      </x:c>
      <x:c r="C9" s="5" t="str">
        <x:v>Whole; 1 to 10000</x:v>
      </x:c>
      <x:c r="D9" s="1"/>
      <x:c r="E9" s="1"/>
      <x:c r="F9" s="6" t="str">
        <x:v>Total product contribution before route / fixed costs</x:v>
      </x:c>
      <x:c r="G9" s="13" t="n">
        <x:f>G41</x:f>
        <x:v>967.9040914285713</x:v>
      </x:c>
      <x:c r="H9" s="1"/>
    </x:row>
    <x:row r="10" ht="36" customHeight="1">
      <x:c r="A10" s="5" t="str">
        <x:v>Available selling time (%)</x:v>
      </x:c>
      <x:c r="B10" s="9" t="n">
        <x:v>95</x:v>
      </x:c>
      <x:c r="C10" s="5" t="str">
        <x:v>0 to 100</x:v>
      </x:c>
      <x:c r="D10" s="1"/>
      <x:c r="E10" s="1"/>
      <x:c r="F10" s="6" t="str">
        <x:v>Unmet demand including downtime</x:v>
      </x:c>
      <x:c r="G10" s="12" t="n">
        <x:f>G42</x:f>
        <x:v>318.08000000000004</x:v>
      </x:c>
      <x:c r="H10" s="1"/>
    </x:row>
    <x:row r="11" ht="36" customHeight="1">
      <x:c r="A11" s="5" t="str">
        <x:v>Location commission (% of net sales)</x:v>
      </x:c>
      <x:c r="B11" s="9" t="n">
        <x:v>10</x:v>
      </x:c>
      <x:c r="C11" s="5" t="str">
        <x:v>0 to 100</x:v>
      </x:c>
      <x:c r="D11" s="1"/>
      <x:c r="E11" s="1"/>
      <x:c r="F11" s="6" t="str">
        <x:v>Total slots per machine</x:v>
      </x:c>
      <x:c r="G11" s="12" t="n">
        <x:f>G24</x:f>
        <x:v>12</x:v>
      </x:c>
      <x:c r="H11" s="1"/>
    </x:row>
    <x:row r="12" ht="36" customHeight="1">
      <x:c r="A12" s="5" t="str">
        <x:v>Card share of sales and items (%)</x:v>
      </x:c>
      <x:c r="B12" s="9" t="n">
        <x:v>80</x:v>
      </x:c>
      <x:c r="C12" s="5" t="str">
        <x:v>0 to 100</x:v>
      </x:c>
      <x:c r="D12" s="1"/>
      <x:c r="E12" s="1"/>
      <x:c r="F12" s="5"/>
      <x:c r="G12" s="5"/>
      <x:c r="H12" s="1"/>
    </x:row>
    <x:row r="13" ht="36" customHeight="1">
      <x:c r="A13" s="5" t="str">
        <x:v>Card processing (% of card net sales)</x:v>
      </x:c>
      <x:c r="B13" s="9" t="n">
        <x:v>3</x:v>
      </x:c>
      <x:c r="C13" s="5" t="str">
        <x:v>0 to 100</x:v>
      </x:c>
      <x:c r="D13" s="1"/>
      <x:c r="E13" s="1"/>
      <x:c r="F13" s="5"/>
      <x:c r="G13" s="5"/>
      <x:c r="H13" s="1"/>
    </x:row>
    <x:row r="14" ht="36" customHeight="1">
      <x:c r="A14" s="5" t="str">
        <x:v>Processing fee per card transaction (USD)</x:v>
      </x:c>
      <x:c r="B14" s="9" t="n">
        <x:v>0.1</x:v>
      </x:c>
      <x:c r="C14" s="5" t="str">
        <x:v>0 to 1000000000</x:v>
      </x:c>
      <x:c r="D14" s="1"/>
      <x:c r="E14" s="1"/>
      <x:c r="F14" s="5"/>
      <x:c r="G14" s="5"/>
      <x:c r="H14" s="1"/>
    </x:row>
    <x:row r="15" ht="36" customHeight="1">
      <x:c r="A15" s="5" t="str">
        <x:v>Items / cups / gallons per card transaction</x:v>
      </x:c>
      <x:c r="B15" s="9" t="n">
        <x:v>1.25</x:v>
      </x:c>
      <x:c r="C15" s="5" t="str">
        <x:v>1 to 1000</x:v>
      </x:c>
      <x:c r="D15" s="1"/>
      <x:c r="E15" s="1"/>
      <x:c r="F15" s="5"/>
      <x:c r="G15" s="5"/>
      <x:c r="H15" s="1"/>
    </x:row>
    <x:row r="16" ht="36" customHeight="1">
      <x:c r="A16" s="5" t="str">
        <x:v>Requested service visits per machine / period</x:v>
      </x:c>
      <x:c r="B16" s="9" t="n">
        <x:v>4</x:v>
      </x:c>
      <x:c r="C16" s="5" t="str">
        <x:v>Whole; 0 to 366</x:v>
      </x:c>
      <x:c r="D16" s="1"/>
      <x:c r="E16" s="1"/>
      <x:c r="F16" s="5" t="str">
        <x:v>Calculation ledger</x:v>
      </x:c>
      <x:c r="G16" s="5" t="str">
        <x:v>Value</x:v>
      </x:c>
      <x:c r="H16" s="1"/>
    </x:row>
    <x:row r="17" ht="36" customHeight="1">
      <x:c r="A17" s="5" t="str">
        <x:v>Loading minutes per complete round</x:v>
      </x:c>
      <x:c r="B17" s="9" t="n">
        <x:v>15</x:v>
      </x:c>
      <x:c r="C17" s="5" t="str">
        <x:v>0 to 1000000000</x:v>
      </x:c>
      <x:c r="D17" s="1"/>
      <x:c r="E17" s="1"/>
      <x:c r="F17" s="5" t="str">
        <x:v>Minutes per complete route round</x:v>
      </x:c>
      <x:c r="G17" s="10" t="n">
        <x:f>IF($G$5="Invalid inputs","Invalid inputs",B17+B20+B9*(B18+B19))</x:f>
        <x:v>85</x:v>
      </x:c>
      <x:c r="H17" s="1"/>
    </x:row>
    <x:row r="18" ht="36" customHeight="1">
      <x:c r="A18" s="5" t="str">
        <x:v>Refill minutes per machine per visit</x:v>
      </x:c>
      <x:c r="B18" s="9" t="n">
        <x:v>12</x:v>
      </x:c>
      <x:c r="C18" s="5" t="str">
        <x:v>0 to 1000000000</x:v>
      </x:c>
      <x:c r="D18" s="1"/>
      <x:c r="E18" s="1"/>
      <x:c r="F18" s="5" t="str">
        <x:v>Feasible visits per machine / period</x:v>
      </x:c>
      <x:c r="G18" s="10" t="n">
        <x:f>IF($G$5="Invalid inputs","Invalid inputs",MIN(B16,B8,IF(G17=0,B16,INT(B23*60/G17))))</x:f>
        <x:v>4</x:v>
      </x:c>
      <x:c r="H18" s="1"/>
    </x:row>
    <x:row r="19" ht="36" customHeight="1">
      <x:c r="A19" s="5" t="str">
        <x:v>Cleaning / service minutes per machine per visit</x:v>
      </x:c>
      <x:c r="B19" s="9" t="n">
        <x:v>3</x:v>
      </x:c>
      <x:c r="C19" s="5" t="str">
        <x:v>0 to 1000000000</x:v>
      </x:c>
      <x:c r="D19" s="1"/>
      <x:c r="E19" s="1"/>
      <x:c r="F19" s="5" t="str">
        <x:v>Requested schedule</x:v>
      </x:c>
      <x:c r="G19" s="10" t="str">
        <x:f>IF($G$5="Invalid inputs","Invalid inputs",IF(G18&lt;B16,"Time budget limits visits","Schedule fits"))</x:f>
        <x:v>Schedule fits</x:v>
      </x:c>
      <x:c r="H19" s="1"/>
    </x:row>
    <x:row r="20" ht="36" customHeight="1">
      <x:c r="A20" s="5" t="str">
        <x:v>Driving minutes per complete round</x:v>
      </x:c>
      <x:c r="B20" s="9" t="n">
        <x:v>40</x:v>
      </x:c>
      <x:c r="C20" s="5" t="str">
        <x:v>0 to 1000000000</x:v>
      </x:c>
      <x:c r="D20" s="1"/>
      <x:c r="E20" s="1"/>
      <x:c r="F20" s="5" t="str">
        <x:v>Evenly spaced service interval (days)</x:v>
      </x:c>
      <x:c r="G20" s="10" t="n">
        <x:f>IF($G$5="Invalid inputs","Invalid inputs",IF(G18=0,"No visits",B8/G18))</x:f>
        <x:v>7</x:v>
      </x:c>
      <x:c r="H20" s="1"/>
    </x:row>
    <x:row r="21" ht="36" customHeight="1">
      <x:c r="A21" s="5" t="str">
        <x:v>Miles per complete round</x:v>
      </x:c>
      <x:c r="B21" s="9" t="n">
        <x:v>20</x:v>
      </x:c>
      <x:c r="C21" s="5" t="str">
        <x:v>0 to 1000000000</x:v>
      </x:c>
      <x:c r="D21" s="1"/>
      <x:c r="E21" s="1"/>
      <x:c r="F21" s="5" t="str">
        <x:v>Paid route hours per period</x:v>
      </x:c>
      <x:c r="G21" s="10" t="n">
        <x:f>IF($G$5="Invalid inputs","Invalid inputs",G18*G17/60)</x:f>
        <x:v>5.666666666666667</x:v>
      </x:c>
      <x:c r="H21" s="1"/>
    </x:row>
    <x:row r="22" ht="36" customHeight="1">
      <x:c r="A22" s="5" t="str">
        <x:v>Vehicle cash operating cost (USD/mile)</x:v>
      </x:c>
      <x:c r="B22" s="9" t="n">
        <x:v>0.5</x:v>
      </x:c>
      <x:c r="C22" s="5" t="str">
        <x:v>0 to 1000000000</x:v>
      </x:c>
      <x:c r="D22" s="1"/>
      <x:c r="E22" s="1"/>
      <x:c r="F22" s="5" t="str">
        <x:v>Paid route labor</x:v>
      </x:c>
      <x:c r="G22" s="11" t="n">
        <x:f>IF($G$5="Invalid inputs","Invalid inputs",G21*B24)</x:f>
        <x:v>113.33333333333334</x:v>
      </x:c>
      <x:c r="H22" s="1"/>
    </x:row>
    <x:row r="23" ht="36" customHeight="1">
      <x:c r="A23" s="5" t="str">
        <x:v>Available paid route hours per period</x:v>
      </x:c>
      <x:c r="B23" s="9" t="n">
        <x:v>20</x:v>
      </x:c>
      <x:c r="C23" s="5" t="str">
        <x:v>0 to 1000000000</x:v>
      </x:c>
      <x:c r="D23" s="1"/>
      <x:c r="E23" s="1"/>
      <x:c r="F23" s="5" t="str">
        <x:v>Route vehicle operating cost</x:v>
      </x:c>
      <x:c r="G23" s="11" t="n">
        <x:f>IF($G$5="Invalid inputs","Invalid inputs",G18*B21*B22)</x:f>
        <x:v>40</x:v>
      </x:c>
      <x:c r="H23" s="1"/>
    </x:row>
    <x:row r="24" ht="36" customHeight="1">
      <x:c r="A24" s="5" t="str">
        <x:v>Paid route labor, loaded cost (USD/hour)</x:v>
      </x:c>
      <x:c r="B24" s="9" t="n">
        <x:v>20</x:v>
      </x:c>
      <x:c r="C24" s="5" t="str">
        <x:v>0 to 1000000000</x:v>
      </x:c>
      <x:c r="D24" s="1"/>
      <x:c r="E24" s="1"/>
      <x:c r="F24" s="5" t="str">
        <x:v>Total slots per machine</x:v>
      </x:c>
      <x:c r="G24" s="10" t="n">
        <x:f>IF($G$5="Invalid inputs","Invalid inputs",B26+B32+B38)</x:f>
        <x:v>12</x:v>
      </x:c>
      <x:c r="H24" s="1"/>
    </x:row>
    <x:row r="25" ht="36" customHeight="1">
      <x:c r="A25" s="5" t="str">
        <x:v>Maximum dispensed units per machine / available day</x:v>
      </x:c>
      <x:c r="B25" s="9" t="n">
        <x:v>200</x:v>
      </x:c>
      <x:c r="C25" s="5" t="str">
        <x:v>0 to 1000000000</x:v>
      </x:c>
      <x:c r="D25" s="1"/>
      <x:c r="E25" s="1"/>
      <x:c r="F25" s="5" t="str">
        <x:v>Product 1: potential saleable units</x:v>
      </x:c>
      <x:c r="G25" s="10" t="n">
        <x:f>IF($G$5="Invalid inputs","Invalid inputs",MIN(B28*B8*B9*B10/100,B26*B27*G18*B9*B31/100))</x:f>
        <x:v>376.32</x:v>
      </x:c>
      <x:c r="H25" s="1"/>
    </x:row>
    <x:row r="26" ht="36" customHeight="1">
      <x:c r="A26" s="5" t="str">
        <x:v>Product 1: slots per machine</x:v>
      </x:c>
      <x:c r="B26" s="9" t="n">
        <x:v>4</x:v>
      </x:c>
      <x:c r="C26" s="5" t="str">
        <x:v>Whole; 0 to 10000</x:v>
      </x:c>
      <x:c r="D26" s="1"/>
      <x:c r="E26" s="1"/>
      <x:c r="F26" s="5" t="str">
        <x:v>Product 2: potential saleable units</x:v>
      </x:c>
      <x:c r="G26" s="10" t="n">
        <x:f>IF($G$5="Invalid inputs","Invalid inputs",MIN(B34*B8*B9*B10/100,B32*B33*G18*B9*B37/100))</x:f>
        <x:v>319.2</x:v>
      </x:c>
      <x:c r="H26" s="1"/>
    </x:row>
    <x:row r="27" ht="36" customHeight="1">
      <x:c r="A27" s="5" t="str">
        <x:v>Product 1: items per slot per fill</x:v>
      </x:c>
      <x:c r="B27" s="9" t="n">
        <x:v>12</x:v>
      </x:c>
      <x:c r="C27" s="5" t="str">
        <x:v>Whole; 0 to 10000</x:v>
      </x:c>
      <x:c r="D27" s="1"/>
      <x:c r="E27" s="1"/>
      <x:c r="F27" s="5" t="str">
        <x:v>Product 3: potential saleable units</x:v>
      </x:c>
      <x:c r="G27" s="10" t="n">
        <x:f>IF($G$5="Invalid inputs","Invalid inputs",MIN(B40*B8*B9*B10/100,B38*B39*G18*B9*B43/100))</x:f>
        <x:v>106.4</x:v>
      </x:c>
      <x:c r="H27" s="1"/>
    </x:row>
    <x:row r="28" ht="36" customHeight="1">
      <x:c r="A28" s="5" t="str">
        <x:v>Product 1: demand per machine / day</x:v>
      </x:c>
      <x:c r="B28" s="9" t="n">
        <x:v>12</x:v>
      </x:c>
      <x:c r="C28" s="5" t="str">
        <x:v>0 to 1000000000</x:v>
      </x:c>
      <x:c r="D28" s="1"/>
      <x:c r="E28" s="1"/>
      <x:c r="F28" s="5" t="str">
        <x:v>Stock-limited total before throughput</x:v>
      </x:c>
      <x:c r="G28" s="10" t="n">
        <x:f>IF($G$5="Invalid inputs","Invalid inputs",G25+G26+G27)</x:f>
        <x:v>801.92</x:v>
      </x:c>
      <x:c r="H28" s="1"/>
    </x:row>
    <x:row r="29" ht="36" customHeight="1">
      <x:c r="A29" s="5" t="str">
        <x:v>Product 1: net price (USD/item)</x:v>
      </x:c>
      <x:c r="B29" s="9" t="n">
        <x:v>2.5</x:v>
      </x:c>
      <x:c r="C29" s="5" t="str">
        <x:v>0 to 1000000000</x:v>
      </x:c>
      <x:c r="D29" s="1"/>
      <x:c r="E29" s="1"/>
      <x:c r="F29" s="5" t="str">
        <x:v>Machine throughput capacity</x:v>
      </x:c>
      <x:c r="G29" s="10" t="n">
        <x:f>IF($G$5="Invalid inputs","Invalid inputs",B25*B8*B9*B10/100)</x:f>
        <x:v>10640</x:v>
      </x:c>
      <x:c r="H29" s="1"/>
    </x:row>
    <x:row r="30" ht="36" customHeight="1">
      <x:c r="A30" s="5" t="str">
        <x:v>Product 1: landed cost (USD/item)</x:v>
      </x:c>
      <x:c r="B30" s="9" t="n">
        <x:v>0.8</x:v>
      </x:c>
      <x:c r="C30" s="5" t="str">
        <x:v>0 to 1000000000</x:v>
      </x:c>
      <x:c r="D30" s="1"/>
      <x:c r="E30" s="1"/>
      <x:c r="F30" s="5" t="str">
        <x:v>Proportional throughput allocation factor</x:v>
      </x:c>
      <x:c r="G30" s="10" t="n">
        <x:f>IF($G$5="Invalid inputs","Invalid inputs",IF(G28=0,0,MIN(1,G29/G28)))</x:f>
        <x:v>1</x:v>
      </x:c>
      <x:c r="H30" s="1"/>
    </x:row>
    <x:row r="31" ht="36" customHeight="1">
      <x:c r="A31" s="5" t="str">
        <x:v>Product 1: saleable yield (%)</x:v>
      </x:c>
      <x:c r="B31" s="9" t="n">
        <x:v>98</x:v>
      </x:c>
      <x:c r="C31" s="5" t="str">
        <x:v>0.000001 to 100</x:v>
      </x:c>
      <x:c r="D31" s="1"/>
      <x:c r="E31" s="1"/>
      <x:c r="F31" s="5" t="str">
        <x:v>Product 1: dispensed units</x:v>
      </x:c>
      <x:c r="G31" s="10" t="n">
        <x:f>IF($G$5="Invalid inputs","Invalid inputs",G25*G30)</x:f>
        <x:v>376.32</x:v>
      </x:c>
      <x:c r="H31" s="1"/>
    </x:row>
    <x:row r="32" ht="36" customHeight="1">
      <x:c r="A32" s="5" t="str">
        <x:v>Product 2: slots per machine</x:v>
      </x:c>
      <x:c r="B32" s="9" t="n">
        <x:v>4</x:v>
      </x:c>
      <x:c r="C32" s="5" t="str">
        <x:v>Whole; 0 to 10000</x:v>
      </x:c>
      <x:c r="D32" s="1"/>
      <x:c r="E32" s="1"/>
      <x:c r="F32" s="5" t="str">
        <x:v>Product 1: contribution</x:v>
      </x:c>
      <x:c r="G32" s="11" t="n">
        <x:f>IF($G$5="Invalid inputs","Invalid inputs",G31*(B29*(1-B11/100-B12/100*B13/100)-B30/(B31/100)-B12/100*B14/B15))</x:f>
        <x:v>492.8563199999999</x:v>
      </x:c>
      <x:c r="H32" s="1"/>
    </x:row>
    <x:row r="33" ht="36" customHeight="1">
      <x:c r="A33" s="5" t="str">
        <x:v>Product 2: items per slot per fill</x:v>
      </x:c>
      <x:c r="B33" s="9" t="n">
        <x:v>12</x:v>
      </x:c>
      <x:c r="C33" s="5" t="str">
        <x:v>Whole; 0 to 10000</x:v>
      </x:c>
      <x:c r="D33" s="1"/>
      <x:c r="E33" s="1"/>
      <x:c r="F33" s="5" t="str">
        <x:v>Product 1: contribution / slot across cohort</x:v>
      </x:c>
      <x:c r="G33" s="11" t="n">
        <x:f>IF($G$5="Invalid inputs","Invalid inputs",IF(B26=0,"Undefined",G32/MAX(B26*B9,0.000000001)))</x:f>
        <x:v>61.60703999999999</x:v>
      </x:c>
      <x:c r="H33" s="1"/>
    </x:row>
    <x:row r="34" ht="36" customHeight="1">
      <x:c r="A34" s="5" t="str">
        <x:v>Product 2: demand per machine / day</x:v>
      </x:c>
      <x:c r="B34" s="9" t="n">
        <x:v>6</x:v>
      </x:c>
      <x:c r="C34" s="5" t="str">
        <x:v>0 to 1000000000</x:v>
      </x:c>
      <x:c r="D34" s="1"/>
      <x:c r="E34" s="1"/>
      <x:c r="F34" s="5" t="str">
        <x:v>Product 2: dispensed units</x:v>
      </x:c>
      <x:c r="G34" s="10" t="n">
        <x:f>IF($G$5="Invalid inputs","Invalid inputs",G26*G30)</x:f>
        <x:v>319.2</x:v>
      </x:c>
      <x:c r="H34" s="1"/>
    </x:row>
    <x:row r="35" ht="36" customHeight="1">
      <x:c r="A35" s="5" t="str">
        <x:v>Product 2: net price (USD/item)</x:v>
      </x:c>
      <x:c r="B35" s="9" t="n">
        <x:v>2</x:v>
      </x:c>
      <x:c r="C35" s="5" t="str">
        <x:v>0 to 1000000000</x:v>
      </x:c>
      <x:c r="D35" s="1"/>
      <x:c r="E35" s="1"/>
      <x:c r="F35" s="5" t="str">
        <x:v>Product 2: contribution</x:v>
      </x:c>
      <x:c r="G35" s="11" t="n">
        <x:f>IF($G$5="Invalid inputs","Invalid inputs",G34*(B35*(1-B11/100-B12/100*B13/100)-B36/(B37/100)-B12/100*B14/B15))</x:f>
        <x:v>310.8096</x:v>
      </x:c>
      <x:c r="H35" s="1"/>
    </x:row>
    <x:row r="36" ht="36" customHeight="1">
      <x:c r="A36" s="5" t="str">
        <x:v>Product 2: landed cost (USD/item)</x:v>
      </x:c>
      <x:c r="B36" s="9" t="n">
        <x:v>0.7</x:v>
      </x:c>
      <x:c r="C36" s="5" t="str">
        <x:v>0 to 1000000000</x:v>
      </x:c>
      <x:c r="D36" s="1"/>
      <x:c r="E36" s="1"/>
      <x:c r="F36" s="5" t="str">
        <x:v>Product 2: contribution / slot across cohort</x:v>
      </x:c>
      <x:c r="G36" s="11" t="n">
        <x:f>IF($G$5="Invalid inputs","Invalid inputs",IF(B32=0,"Undefined",G35/MAX(B32*B9,0.000000001)))</x:f>
        <x:v>38.8512</x:v>
      </x:c>
      <x:c r="H36" s="1"/>
    </x:row>
    <x:row r="37" ht="36" customHeight="1">
      <x:c r="A37" s="5" t="str">
        <x:v>Product 2: saleable yield (%)</x:v>
      </x:c>
      <x:c r="B37" s="9" t="n">
        <x:v>98</x:v>
      </x:c>
      <x:c r="C37" s="5" t="str">
        <x:v>0.000001 to 100</x:v>
      </x:c>
      <x:c r="D37" s="1"/>
      <x:c r="E37" s="1"/>
      <x:c r="F37" s="5" t="str">
        <x:v>Product 3: dispensed units</x:v>
      </x:c>
      <x:c r="G37" s="10" t="n">
        <x:f>IF($G$5="Invalid inputs","Invalid inputs",G27*G30)</x:f>
        <x:v>106.4</x:v>
      </x:c>
      <x:c r="H37" s="1"/>
    </x:row>
    <x:row r="38" ht="36" customHeight="1">
      <x:c r="A38" s="5" t="str">
        <x:v>Product 3: slots per machine</x:v>
      </x:c>
      <x:c r="B38" s="9" t="n">
        <x:v>4</x:v>
      </x:c>
      <x:c r="C38" s="5" t="str">
        <x:v>Whole; 0 to 10000</x:v>
      </x:c>
      <x:c r="D38" s="1"/>
      <x:c r="E38" s="1"/>
      <x:c r="F38" s="5" t="str">
        <x:v>Product 3: contribution</x:v>
      </x:c>
      <x:c r="G38" s="11" t="n">
        <x:f>IF($G$5="Invalid inputs","Invalid inputs",G37*(B41*(1-B11/100-B12/100*B13/100)-B42/(B43/100)-B12/100*B14/B15))</x:f>
        <x:v>164.23817142857143</x:v>
      </x:c>
      <x:c r="H38" s="1"/>
    </x:row>
    <x:row r="39" ht="36" customHeight="1">
      <x:c r="A39" s="5" t="str">
        <x:v>Product 3: items per slot per fill</x:v>
      </x:c>
      <x:c r="B39" s="9" t="n">
        <x:v>12</x:v>
      </x:c>
      <x:c r="C39" s="5" t="str">
        <x:v>Whole; 0 to 10000</x:v>
      </x:c>
      <x:c r="D39" s="1"/>
      <x:c r="E39" s="1"/>
      <x:c r="F39" s="5" t="str">
        <x:v>Product 3: contribution / slot across cohort</x:v>
      </x:c>
      <x:c r="G39" s="11" t="n">
        <x:f>IF($G$5="Invalid inputs","Invalid inputs",IF(B38=0,"Undefined",G38/MAX(B38*B9,0.000000001)))</x:f>
        <x:v>20.52977142857143</x:v>
      </x:c>
      <x:c r="H39" s="1"/>
    </x:row>
    <x:row r="40" ht="36" customHeight="1">
      <x:c r="A40" s="5" t="str">
        <x:v>Product 3: demand per machine / day</x:v>
      </x:c>
      <x:c r="B40" s="9" t="n">
        <x:v>2</x:v>
      </x:c>
      <x:c r="C40" s="5" t="str">
        <x:v>0 to 1000000000</x:v>
      </x:c>
      <x:c r="D40" s="1"/>
      <x:c r="E40" s="1"/>
      <x:c r="F40" s="5" t="str">
        <x:v>Total dispensed packaged items</x:v>
      </x:c>
      <x:c r="G40" s="10" t="n">
        <x:f>IF($G$5="Invalid inputs","Invalid inputs",G31+G34+G37)</x:f>
        <x:v>801.92</x:v>
      </x:c>
      <x:c r="H40" s="1"/>
    </x:row>
    <x:row r="41" ht="36" customHeight="1">
      <x:c r="A41" s="5" t="str">
        <x:v>Product 3: net price (USD/item)</x:v>
      </x:c>
      <x:c r="B41" s="9" t="n">
        <x:v>3</x:v>
      </x:c>
      <x:c r="C41" s="5" t="str">
        <x:v>0 to 1000000000</x:v>
      </x:c>
      <x:c r="D41" s="1"/>
      <x:c r="E41" s="1"/>
      <x:c r="F41" s="5" t="str">
        <x:v>Total product contribution before route / fixed costs</x:v>
      </x:c>
      <x:c r="G41" s="11" t="n">
        <x:f>IF($G$5="Invalid inputs","Invalid inputs",G32+G35+G38)</x:f>
        <x:v>967.9040914285713</x:v>
      </x:c>
      <x:c r="H41" s="1"/>
    </x:row>
    <x:row r="42" ht="36" customHeight="1">
      <x:c r="A42" s="5" t="str">
        <x:v>Product 3: landed cost (USD/item)</x:v>
      </x:c>
      <x:c r="B42" s="9" t="n">
        <x:v>1</x:v>
      </x:c>
      <x:c r="C42" s="5" t="str">
        <x:v>0 to 1000000000</x:v>
      </x:c>
      <x:c r="D42" s="1"/>
      <x:c r="E42" s="1"/>
      <x:c r="F42" s="5" t="str">
        <x:v>Unmet demand including downtime</x:v>
      </x:c>
      <x:c r="G42" s="10" t="n">
        <x:f>IF($G$5="Invalid inputs","Invalid inputs",(B28+B34+B40)*B8*B9-G40)</x:f>
        <x:v>318.08000000000004</x:v>
      </x:c>
      <x:c r="H42" s="1"/>
    </x:row>
    <x:row r="43" ht="36" customHeight="1">
      <x:c r="A43" s="5" t="str">
        <x:v>Product 3: saleable yield (%)</x:v>
      </x:c>
      <x:c r="B43" s="9" t="n">
        <x:v>98</x:v>
      </x:c>
      <x:c r="C43" s="5" t="str">
        <x:v>0.000001 to 100</x:v>
      </x:c>
      <x:c r="D43" s="1"/>
      <x:c r="E43" s="1"/>
      <x:c r="F43" s="1"/>
      <x:c r="G43" s="1"/>
      <x:c r="H43" s="1"/>
    </x:row>
    <x:row r="44">
      <x:c r="A44" s="1"/>
      <x:c r="B44" s="1"/>
      <x:c r="C44" s="1"/>
      <x:c r="D44" s="1"/>
      <x:c r="E44" s="1"/>
      <x:c r="F44" s="1"/>
      <x:c r="G44" s="1"/>
      <x:c r="H44" s="1"/>
    </x:row>
  </x:sheetData>
  <x:mergeCells>
    <x:mergeCell ref="A1:H1"/>
    <x:mergeCell ref="A2:H2"/>
    <x:mergeCell ref="A3:H3"/>
    <x:mergeCell ref="A4:H4"/>
    <x:mergeCell ref="A5:D5"/>
  </x:mergeCells>
  <x:dataValidations count="36">
    <x:dataValidation type="whole" operator="between" sqref="B8">
      <x:formula1>1</x:formula1>
      <x:formula2>366</x:formula2>
    </x:dataValidation>
    <x:dataValidation type="whole" operator="between" sqref="B9">
      <x:formula1>1</x:formula1>
      <x:formula2>10000</x:formula2>
    </x:dataValidation>
    <x:dataValidation type="decimal" operator="between" sqref="B10">
      <x:formula1>0</x:formula1>
      <x:formula2>100</x:formula2>
    </x:dataValidation>
    <x:dataValidation type="decimal" operator="between" sqref="B11">
      <x:formula1>0</x:formula1>
      <x:formula2>100</x:formula2>
    </x:dataValidation>
    <x:dataValidation type="decimal" operator="between" sqref="B12">
      <x:formula1>0</x:formula1>
      <x:formula2>100</x:formula2>
    </x:dataValidation>
    <x:dataValidation type="decimal" operator="between" sqref="B13">
      <x:formula1>0</x:formula1>
      <x:formula2>100</x:formula2>
    </x:dataValidation>
    <x:dataValidation type="decimal" operator="between" sqref="B14">
      <x:formula1>0</x:formula1>
      <x:formula2>1000000000</x:formula2>
    </x:dataValidation>
    <x:dataValidation type="decimal" operator="between" sqref="B15">
      <x:formula1>1</x:formula1>
      <x:formula2>1000</x:formula2>
    </x:dataValidation>
    <x:dataValidation type="whole" operator="between" sqref="B16">
      <x:formula1>0</x:formula1>
      <x:formula2>366</x:formula2>
    </x:dataValidation>
    <x:dataValidation type="decimal" operator="between" sqref="B17">
      <x:formula1>0</x:formula1>
      <x:formula2>1000000000</x:formula2>
    </x:dataValidation>
    <x:dataValidation type="decimal" operator="between" sqref="B18">
      <x:formula1>0</x:formula1>
      <x:formula2>1000000000</x:formula2>
    </x:dataValidation>
    <x:dataValidation type="decimal" operator="between" sqref="B19">
      <x:formula1>0</x:formula1>
      <x:formula2>1000000000</x:formula2>
    </x:dataValidation>
    <x:dataValidation type="decimal" operator="between" sqref="B20">
      <x:formula1>0</x:formula1>
      <x:formula2>1000000000</x:formula2>
    </x:dataValidation>
    <x:dataValidation type="decimal" operator="between" sqref="B21">
      <x:formula1>0</x:formula1>
      <x:formula2>1000000000</x:formula2>
    </x:dataValidation>
    <x:dataValidation type="decimal" operator="between" sqref="B22">
      <x:formula1>0</x:formula1>
      <x:formula2>1000000000</x:formula2>
    </x:dataValidation>
    <x:dataValidation type="decimal" operator="between" sqref="B23">
      <x:formula1>0</x:formula1>
      <x:formula2>1000000000</x:formula2>
    </x:dataValidation>
    <x:dataValidation type="decimal" operator="between" sqref="B24">
      <x:formula1>0</x:formula1>
      <x:formula2>1000000000</x:formula2>
    </x:dataValidation>
    <x:dataValidation type="decimal" operator="between" sqref="B25">
      <x:formula1>0</x:formula1>
      <x:formula2>1000000000</x:formula2>
    </x:dataValidation>
    <x:dataValidation type="whole" operator="between" sqref="B26">
      <x:formula1>0</x:formula1>
      <x:formula2>10000</x:formula2>
    </x:dataValidation>
    <x:dataValidation type="whole" operator="between" sqref="B27">
      <x:formula1>0</x:formula1>
      <x:formula2>10000</x:formula2>
    </x:dataValidation>
    <x:dataValidation type="decimal" operator="between" sqref="B28">
      <x:formula1>0</x:formula1>
      <x:formula2>1000000000</x:formula2>
    </x:dataValidation>
    <x:dataValidation type="decimal" operator="between" sqref="B29">
      <x:formula1>0</x:formula1>
      <x:formula2>1000000000</x:formula2>
    </x:dataValidation>
    <x:dataValidation type="decimal" operator="between" sqref="B30">
      <x:formula1>0</x:formula1>
      <x:formula2>1000000000</x:formula2>
    </x:dataValidation>
    <x:dataValidation type="decimal" operator="between" sqref="B31">
      <x:formula1>0.000001</x:formula1>
      <x:formula2>100</x:formula2>
    </x:dataValidation>
    <x:dataValidation type="whole" operator="between" sqref="B32">
      <x:formula1>0</x:formula1>
      <x:formula2>10000</x:formula2>
    </x:dataValidation>
    <x:dataValidation type="whole" operator="between" sqref="B33">
      <x:formula1>0</x:formula1>
      <x:formula2>10000</x:formula2>
    </x:dataValidation>
    <x:dataValidation type="decimal" operator="between" sqref="B34">
      <x:formula1>0</x:formula1>
      <x:formula2>1000000000</x:formula2>
    </x:dataValidation>
    <x:dataValidation type="decimal" operator="between" sqref="B35">
      <x:formula1>0</x:formula1>
      <x:formula2>1000000000</x:formula2>
    </x:dataValidation>
    <x:dataValidation type="decimal" operator="between" sqref="B36">
      <x:formula1>0</x:formula1>
      <x:formula2>1000000000</x:formula2>
    </x:dataValidation>
    <x:dataValidation type="decimal" operator="between" sqref="B37">
      <x:formula1>0.000001</x:formula1>
      <x:formula2>100</x:formula2>
    </x:dataValidation>
    <x:dataValidation type="whole" operator="between" sqref="B38">
      <x:formula1>0</x:formula1>
      <x:formula2>10000</x:formula2>
    </x:dataValidation>
    <x:dataValidation type="whole" operator="between" sqref="B39">
      <x:formula1>0</x:formula1>
      <x:formula2>10000</x:formula2>
    </x:dataValidation>
    <x:dataValidation type="decimal" operator="between" sqref="B40">
      <x:formula1>0</x:formula1>
      <x:formula2>1000000000</x:formula2>
    </x:dataValidation>
    <x:dataValidation type="decimal" operator="between" sqref="B41">
      <x:formula1>0</x:formula1>
      <x:formula2>1000000000</x:formula2>
    </x:dataValidation>
    <x:dataValidation type="decimal" operator="between" sqref="B42">
      <x:formula1>0</x:formula1>
      <x:formula2>1000000000</x:formula2>
    </x:dataValidation>
    <x:dataValidation type="decimal" operator="between" sqref="B43">
      <x:formula1>0.000001</x:formula1>
      <x:formula2>100</x:formula2>
    </x:dataValidation>
  </x:dataValidations>
  <x:pageMargins left="0.7" right="0.7" top="0.75" bottom="0.75" header="0.3" footer="0.3"/>
</x:worksheet>
</file>