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f4578031f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6b87b2b126dd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00;[Red](#,##0.0000);0"/>
    <x:numFmt numFmtId="201" formatCode="$#,##0.000000;[Red]($#,##0.000000);$0"/>
    <x:numFmt numFmtId="202" formatCode="#,##0.000000;[Red](#,##0.000000);0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625ec47064614" /><Relationship Type="http://schemas.openxmlformats.org/officeDocument/2006/relationships/theme" Target="/xl/theme/theme1.xml" Id="Re62fec34cfb64c4a" /><Relationship Type="http://schemas.openxmlformats.org/officeDocument/2006/relationships/sharedStrings" Target="/xl/sharedStrings.xml" Id="R0eb44f6a0d00439c" /><Relationship Type="http://schemas.openxmlformats.org/officeDocument/2006/relationships/worksheet" Target="/xl/worksheets/sheet1.xml" Id="R6b87b2b126dd49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Vended Item Cost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1,B8&lt;=3,MOD(B8,1)=0),IF(OR(B8=1),AND(ISNUMBER(B9),B9&gt;=0,B9&lt;=1000000),TRUE),IF(OR(B8=1),AND(ISNUMBER(B10),B10&gt;=0.000001,B10&lt;=100),TRUE),IF(OR(B8=2),AND(ISNUMBER(B11),B11&gt;=0.01,B11&lt;=128),TRUE),IF(OR(B8=2),AND(ISNUMBER(B12),B12&gt;=0.000001,B12&lt;=1000),TRUE),IF(OR(B8=2),AND(ISNUMBER(B13),B13&gt;=0,B13&lt;=10000),TRUE),IF(OR(B8=2),AND(ISNUMBER(B14),B14&gt;=0,B14&lt;=1000),TRUE),IF(OR(B8=2),AND(ISNUMBER(B15),B15&gt;=0,B15&lt;=10000),TRUE),IF(OR(B8=2),AND(ISNUMBER(B16),B16&gt;=0.000001,B16&lt;=100),TRUE),IF(OR(B8=2),AND(ISNUMBER(B17),B17&gt;=0,B17&lt;=1000),TRUE),IF(OR(B8=2),AND(ISNUMBER(B18),B18&gt;=0,B18&lt;=1000),TRUE),IF(OR(B8=3),AND(ISNUMBER(B19),B19&gt;=0,B19&lt;=1000),TRUE),IF(OR(B8=3),AND(ISNUMBER(B20),B20&gt;=0.000001,B20&lt;=100),TRUE),IF(OR(B8=3),AND(ISNUMBER(B21),B21&gt;=0,B21&lt;=1000),TRUE),IF(OR(B8=2,B8=3),AND(ISNUMBER(B22),B22&gt;=0,B22&lt;=1000),TRUE)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Operating format</x:v>
      </x:c>
      <x:c r="B8" s="9" t="n">
        <x:v>1</x:v>
      </x:c>
      <x:c r="C8" s="5" t="str">
        <x:v>Whole; 1 to 3</x:v>
      </x:c>
      <x:c r="D8" s="1"/>
      <x:c r="E8" s="1"/>
      <x:c r="F8" s="6" t="str">
        <x:v>Consumed cost per dispensed unit</x:v>
      </x:c>
      <x:c r="G8" s="12" t="n">
        <x:f>G22</x:f>
        <x:v>0.8163265306122449</x:v>
      </x:c>
      <x:c r="H8" s="1"/>
    </x:row>
    <x:row r="9" ht="36" customHeight="1">
      <x:c r="A9" s="5" t="str">
        <x:v>Landed purchase cost per packaged item (USD)</x:v>
      </x:c>
      <x:c r="B9" s="9" t="n">
        <x:v>0.8</x:v>
      </x:c>
      <x:c r="C9" s="5" t="str">
        <x:v>0 to 1000000; format 1</x:v>
      </x:c>
      <x:c r="D9" s="1"/>
      <x:c r="E9" s="1"/>
      <x:c r="F9" s="5"/>
      <x:c r="G9" s="5"/>
      <x:c r="H9" s="1"/>
    </x:row>
    <x:row r="10" ht="36" customHeight="1">
      <x:c r="A10" s="5" t="str">
        <x:v>Saleable yield after spoilage / writeoffs (%)</x:v>
      </x:c>
      <x:c r="B10" s="9" t="n">
        <x:v>98</x:v>
      </x:c>
      <x:c r="C10" s="5" t="str">
        <x:v>0.000001 to 100; format 1</x:v>
      </x:c>
      <x:c r="D10" s="1"/>
      <x:c r="E10" s="1"/>
      <x:c r="F10" s="5"/>
      <x:c r="G10" s="5"/>
      <x:c r="H10" s="1"/>
    </x:row>
    <x:row r="11" ht="36" customHeight="1">
      <x:c r="A11" s="5" t="str">
        <x:v>Coffee serving (US fl oz)</x:v>
      </x:c>
      <x:c r="B11" s="9" t="n">
        <x:v>8</x:v>
      </x:c>
      <x:c r="C11" s="5" t="str">
        <x:v>0.01 to 128; format 2</x:v>
      </x:c>
      <x:c r="D11" s="1"/>
      <x:c r="E11" s="1"/>
      <x:c r="F11" s="5"/>
      <x:c r="G11" s="5"/>
      <x:c r="H11" s="1"/>
    </x:row>
    <x:row r="12" ht="36" customHeight="1">
      <x:c r="A12" s="5" t="str">
        <x:v>Beans per cup (g)</x:v>
      </x:c>
      <x:c r="B12" s="9" t="n">
        <x:v>8</x:v>
      </x:c>
      <x:c r="C12" s="5" t="str">
        <x:v>0.000001 to 1000; format 2</x:v>
      </x:c>
      <x:c r="D12" s="1"/>
      <x:c r="E12" s="1"/>
      <x:c r="F12" s="5"/>
      <x:c r="G12" s="5"/>
      <x:c r="H12" s="1"/>
    </x:row>
    <x:row r="13" ht="36" customHeight="1">
      <x:c r="A13" s="5" t="str">
        <x:v>Beans landed cost (USD/kg)</x:v>
      </x:c>
      <x:c r="B13" s="9" t="n">
        <x:v>20</x:v>
      </x:c>
      <x:c r="C13" s="5" t="str">
        <x:v>0 to 10000; format 2</x:v>
      </x:c>
      <x:c r="D13" s="1"/>
      <x:c r="E13" s="1"/>
      <x:c r="F13" s="5"/>
      <x:c r="G13" s="5"/>
      <x:c r="H13" s="1"/>
    </x:row>
    <x:row r="14" ht="36" customHeight="1">
      <x:c r="A14" s="5" t="str">
        <x:v>Milk / recipe powder per cup (g; 0 for black coffee)</x:v>
      </x:c>
      <x:c r="B14" s="9" t="n">
        <x:v>5</x:v>
      </x:c>
      <x:c r="C14" s="5" t="str">
        <x:v>0 to 1000; format 2</x:v>
      </x:c>
      <x:c r="D14" s="1"/>
      <x:c r="E14" s="1"/>
      <x:c r="F14" s="5"/>
      <x:c r="G14" s="5"/>
      <x:c r="H14" s="1"/>
    </x:row>
    <x:row r="15" ht="36" customHeight="1">
      <x:c r="A15" s="5" t="str">
        <x:v>Powder landed cost (USD/kg)</x:v>
      </x:c>
      <x:c r="B15" s="9" t="n">
        <x:v>12</x:v>
      </x:c>
      <x:c r="C15" s="5" t="str">
        <x:v>0 to 10000; format 2</x:v>
      </x:c>
      <x:c r="D15" s="1"/>
      <x:c r="E15" s="1"/>
      <x:c r="F15" s="5"/>
      <x:c r="G15" s="5"/>
      <x:c r="H15" s="1"/>
    </x:row>
    <x:row r="16" ht="36" customHeight="1">
      <x:c r="A16" s="5" t="str">
        <x:v>Coffee ingredient yield (%)</x:v>
      </x:c>
      <x:c r="B16" s="9" t="n">
        <x:v>95</x:v>
      </x:c>
      <x:c r="C16" s="5" t="str">
        <x:v>0.000001 to 100; format 2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Coffee water cost (USD/L)</x:v>
      </x:c>
      <x:c r="B17" s="9" t="n">
        <x:v>0.004</x:v>
      </x:c>
      <x:c r="C17" s="5" t="str">
        <x:v>0 to 1000; format 2</x:v>
      </x:c>
      <x:c r="D17" s="1"/>
      <x:c r="E17" s="1"/>
      <x:c r="F17" s="5" t="str">
        <x:v>Packaged cost / dispensed item</x:v>
      </x:c>
      <x:c r="G17" s="10" t="n">
        <x:f>IF($G$5="Invalid inputs","Invalid inputs",IF(B8=1,B9/MAX(B10/100,0.000000000001),"Not selected"))</x:f>
        <x:v>0.8163265306122449</x:v>
      </x:c>
      <x:c r="H17" s="1"/>
    </x:row>
    <x:row r="18" ht="36" customHeight="1">
      <x:c r="A18" s="5" t="str">
        <x:v>Cup and lid cost per serving (USD)</x:v>
      </x:c>
      <x:c r="B18" s="9" t="n">
        <x:v>0.12</x:v>
      </x:c>
      <x:c r="C18" s="5" t="str">
        <x:v>0 to 1000; format 2</x:v>
      </x:c>
      <x:c r="D18" s="1"/>
      <x:c r="E18" s="1"/>
      <x:c r="F18" s="5" t="str">
        <x:v>Coffee serving (liters)</x:v>
      </x:c>
      <x:c r="G18" s="11" t="n">
        <x:f>IF($G$5="Invalid inputs","Invalid inputs",B11*0.0295735295625)</x:f>
        <x:v>0.2365882365</x:v>
      </x:c>
      <x:c r="H18" s="1"/>
    </x:row>
    <x:row r="19" ht="36" customHeight="1">
      <x:c r="A19" s="5" t="str">
        <x:v>Feedwater and sewer cost (USD / feed gallon)</x:v>
      </x:c>
      <x:c r="B19" s="9" t="n">
        <x:v>0.01</x:v>
      </x:c>
      <x:c r="C19" s="5" t="str">
        <x:v>0 to 1000; format 3</x:v>
      </x:c>
      <x:c r="D19" s="1"/>
      <x:c r="E19" s="1"/>
      <x:c r="F19" s="5" t="str">
        <x:v>Coffee ingredients / cup</x:v>
      </x:c>
      <x:c r="G19" s="10" t="str">
        <x:f>IF($G$5="Invalid inputs","Invalid inputs",IF(B8=2,(B12*B13/1000+B14*B15/1000+G18*B17)/MAX(B16/100,0.000000000001),"Not selected"))</x:f>
        <x:v>Not selected</x:v>
      </x:c>
      <x:c r="H19" s="1"/>
    </x:row>
    <x:row r="20" ht="36" customHeight="1">
      <x:c r="A20" s="5" t="str">
        <x:v>Saleable water recovery (%)</x:v>
      </x:c>
      <x:c r="B20" s="9" t="n">
        <x:v>50</x:v>
      </x:c>
      <x:c r="C20" s="5" t="str">
        <x:v>0.000001 to 100; format 3</x:v>
      </x:c>
      <x:c r="D20" s="1"/>
      <x:c r="E20" s="1"/>
      <x:c r="F20" s="5" t="str">
        <x:v>Coffee consumed cost / cup</x:v>
      </x:c>
      <x:c r="G20" s="10" t="str">
        <x:f>IF($G$5="Invalid inputs","Invalid inputs",IF(B8=2,G19+B18+B22,"Not selected"))</x:f>
        <x:v>Not selected</x:v>
      </x:c>
      <x:c r="H20" s="1"/>
    </x:row>
    <x:row r="21" ht="36" customHeight="1">
      <x:c r="A21" s="5" t="str">
        <x:v>Filter media consumed (USD / dispensed gallon)</x:v>
      </x:c>
      <x:c r="B21" s="9" t="n">
        <x:v>0.03</x:v>
      </x:c>
      <x:c r="C21" s="5" t="str">
        <x:v>0 to 1000; format 3</x:v>
      </x:c>
      <x:c r="D21" s="1"/>
      <x:c r="E21" s="1"/>
      <x:c r="F21" s="5" t="str">
        <x:v>Water consumed cost / US gallon</x:v>
      </x:c>
      <x:c r="G21" s="10" t="str">
        <x:f>IF($G$5="Invalid inputs","Invalid inputs",IF(B8=3,B19/MAX(B20/100,0.000000000001)+B21+B22,"Not selected"))</x:f>
        <x:v>Not selected</x:v>
      </x:c>
      <x:c r="H21" s="1"/>
    </x:row>
    <x:row r="22" ht="36" customHeight="1">
      <x:c r="A22" s="5" t="str">
        <x:v>Electricity per cup / dispensed gallon (USD)</x:v>
      </x:c>
      <x:c r="B22" s="9" t="n">
        <x:v>0.015</x:v>
      </x:c>
      <x:c r="C22" s="5" t="str">
        <x:v>0 to 1000; format 2/3</x:v>
      </x:c>
      <x:c r="D22" s="1"/>
      <x:c r="E22" s="1"/>
      <x:c r="F22" s="5" t="str">
        <x:v>Consumed cost per dispensed unit</x:v>
      </x:c>
      <x:c r="G22" s="10" t="n">
        <x:f>IF($G$5="Invalid inputs","Invalid inputs",IF(B8=1,G17,IF(B8=2,G20,G21)))</x:f>
        <x:v>0.8163265306122449</x:v>
      </x:c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</x:sheetData>
  <x:mergeCells>
    <x:mergeCell ref="A1:H1"/>
    <x:mergeCell ref="A2:H2"/>
    <x:mergeCell ref="A3:H3"/>
    <x:mergeCell ref="A4:H4"/>
    <x:mergeCell ref="A5:D5"/>
  </x:mergeCells>
  <x:dataValidations count="15">
    <x:dataValidation type="whole" operator="between" sqref="B8">
      <x:formula1>1</x:formula1>
      <x:formula2>3</x:formula2>
    </x:dataValidation>
    <x:dataValidation type="decimal" operator="between" sqref="B9">
      <x:formula1>0</x:formula1>
      <x:formula2>1000000</x:formula2>
    </x:dataValidation>
    <x:dataValidation type="decimal" operator="between" sqref="B10">
      <x:formula1>0.000001</x:formula1>
      <x:formula2>100</x:formula2>
    </x:dataValidation>
    <x:dataValidation type="decimal" operator="between" sqref="B11">
      <x:formula1>0.01</x:formula1>
      <x:formula2>128</x:formula2>
    </x:dataValidation>
    <x:dataValidation type="decimal" operator="between" sqref="B12">
      <x:formula1>0.000001</x:formula1>
      <x:formula2>1000</x:formula2>
    </x:dataValidation>
    <x:dataValidation type="decimal" operator="between" sqref="B13">
      <x:formula1>0</x:formula1>
      <x:formula2>10000</x:formula2>
    </x:dataValidation>
    <x:dataValidation type="decimal" operator="between" sqref="B14">
      <x:formula1>0</x:formula1>
      <x:formula2>1000</x:formula2>
    </x:dataValidation>
    <x:dataValidation type="decimal" operator="between" sqref="B15">
      <x:formula1>0</x:formula1>
      <x:formula2>10000</x:formula2>
    </x:dataValidation>
    <x:dataValidation type="decimal" operator="between" sqref="B16">
      <x:formula1>0.000001</x:formula1>
      <x:formula2>100</x:formula2>
    </x:dataValidation>
    <x:dataValidation type="decimal" operator="between" sqref="B17">
      <x:formula1>0</x:formula1>
      <x:formula2>1000</x:formula2>
    </x:dataValidation>
    <x:dataValidation type="decimal" operator="between" sqref="B18">
      <x:formula1>0</x:formula1>
      <x:formula2>1000</x:formula2>
    </x:dataValidation>
    <x:dataValidation type="decimal" operator="between" sqref="B19">
      <x:formula1>0</x:formula1>
      <x:formula2>1000</x:formula2>
    </x:dataValidation>
    <x:dataValidation type="decimal" operator="between" sqref="B20">
      <x:formula1>0.000001</x:formula1>
      <x:formula2>100</x:formula2>
    </x:dataValidation>
    <x:dataValidation type="decimal" operator="between" sqref="B21">
      <x:formula1>0</x:formula1>
      <x:formula2>1000</x:formula2>
    </x:dataValidation>
    <x:dataValidation type="decimal" operator="between" sqref="B22">
      <x:formula1>0</x:formula1>
      <x:formula2>1000</x:formula2>
    </x:dataValidation>
  </x:dataValidations>
  <x:pageMargins left="0.7" right="0.7" top="0.75" bottom="0.75" header="0.3" footer="0.3"/>
</x:worksheet>
</file>